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425" activeTab="0"/>
  </bookViews>
  <sheets>
    <sheet name="доп. прейскурант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<sst xmlns="http://schemas.openxmlformats.org/spreadsheetml/2006/main" count="90" uniqueCount="56">
  <si>
    <t>№ п/п</t>
  </si>
  <si>
    <t>Наименование услуги</t>
  </si>
  <si>
    <t>Единица измерения</t>
  </si>
  <si>
    <t>Основная зарплата, руб.</t>
  </si>
  <si>
    <t xml:space="preserve"> Дополнительная зарплата, руб.</t>
  </si>
  <si>
    <t>Начисления на оплату труда, руб.</t>
  </si>
  <si>
    <t>отчисления в Фонд социальной защиты населения Министерства труда и социальной защиты РБ (35%)</t>
  </si>
  <si>
    <t>страховой взнос по обязательному страхованию от несчастных случаев на производстве и  профессиональных заболеваний (0,3%)</t>
  </si>
  <si>
    <t>Накладные расходы</t>
  </si>
  <si>
    <t>Себестоимость услуги</t>
  </si>
  <si>
    <t>Рентабельность к себестоимости</t>
  </si>
  <si>
    <t>Итого</t>
  </si>
  <si>
    <t>Сбор  в республиканский фонд поддержки производственной продукции, продовольствия и аграрной науки (2%)</t>
  </si>
  <si>
    <t>Тариф без НДС</t>
  </si>
  <si>
    <t>НДС</t>
  </si>
  <si>
    <t>Сумма НДС</t>
  </si>
  <si>
    <t>Тариф с учетом НДС</t>
  </si>
  <si>
    <t>Тариф с учетом округления</t>
  </si>
  <si>
    <t>без НДС, руб.</t>
  </si>
  <si>
    <t>с учетом НДС, в руб.</t>
  </si>
  <si>
    <t>Тариф</t>
  </si>
  <si>
    <t>Стоимость услуг</t>
  </si>
  <si>
    <t>Утверждено приказом</t>
  </si>
  <si>
    <t>Главного врача ГУ "ПЗЦГиЭ"</t>
  </si>
  <si>
    <t>от     . №</t>
  </si>
  <si>
    <t>с НДС, руб</t>
  </si>
  <si>
    <t>исследование</t>
  </si>
  <si>
    <t>последующие исследования</t>
  </si>
  <si>
    <t>Дополнение к прейскуранту</t>
  </si>
  <si>
    <t xml:space="preserve">По разделу 2 " Отбор проб,органолептические </t>
  </si>
  <si>
    <t>обьектов окружающей среды</t>
  </si>
  <si>
    <t>Главного врача Пинского зонального ЦГиЭ</t>
  </si>
  <si>
    <t>2.1.2.1.11</t>
  </si>
  <si>
    <t>2.1.2.14.4</t>
  </si>
  <si>
    <t>2.1.2.15.1</t>
  </si>
  <si>
    <t>2.1.2.28.3</t>
  </si>
  <si>
    <t>2.1.2.56.3</t>
  </si>
  <si>
    <t>2.1.2.87.4</t>
  </si>
  <si>
    <t>Определение концентрации формальдегида в воздухе рабочей зоны.</t>
  </si>
  <si>
    <t>Определение концентрации сернистого ангидри6а в воздухе рабочей зоны.</t>
  </si>
  <si>
    <t>Опреднление концентрации сернистого ангидрина в воздухе рабочей зоны.</t>
  </si>
  <si>
    <t>Определение концентрации аэрозоля масел индустриальных ( минеральных ) в воздухе рабочей зоны</t>
  </si>
  <si>
    <t>Определение концентрации ацетона в воздухе рабочей зоны.</t>
  </si>
  <si>
    <t>Определенме концентрации серной кислоты в воздухе рабочей зоны.</t>
  </si>
  <si>
    <t>Определение концентрации титана в воздухе рабочей зоны.</t>
  </si>
  <si>
    <t>и физико-химические  исследования</t>
  </si>
  <si>
    <t>2.1.2.156.1</t>
  </si>
  <si>
    <t>Определение хлорсодержащих пестицидов ( гамма-ГХЦГ) в воздухе рабочей зоны.</t>
  </si>
  <si>
    <t>2.1.2.156.2</t>
  </si>
  <si>
    <t>Определение хлорсодержащих пестицидов ( ДДТ и его метаболиты) в воздухе рабочей зоны.</t>
  </si>
  <si>
    <t>2.1.2.156.3</t>
  </si>
  <si>
    <t>Определение хлорсодержащих пестицидов ( альдрин) в воздухе рабочей зоны.</t>
  </si>
  <si>
    <t>Определение концентрации свинца в атмосферном воздухе ( среднесуточная концентрация)</t>
  </si>
  <si>
    <t>2.1.1.75.3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</si>
  <si>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</si>
  <si>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от 29.01.2023 г. № 380-К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</si>
</sst>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_ ;\-0.0\ "/>
    <numFmt numFmtId="168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33" borderId="0" xfId="0" applyFont="1" applyFill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" fontId="7" fillId="0" borderId="10" xfId="52" applyNumberFormat="1" applyFont="1" applyBorder="1" applyAlignment="1">
      <alignment horizontal="center" vertical="center"/>
      <protection/>
    </xf>
    <xf numFmtId="16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34" borderId="0" xfId="53" applyFont="1" applyFill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-(&#1058;&#1072;&#1085;&#1103;%20&#1050;&#1080;&#1088;&#1080;&#1083;&#1102;&#1082;)\&#1058;&#1072;&#1088;&#1080;&#1092;&#1099;%202\&#1056;&#1072;&#1079;&#1076;&#1077;&#1083;%202%20&#1060;&#1080;&#1079;&#1080;&#1095;&#1077;&#1089;&#1082;&#1080;&#1077;%20&#1092;&#1072;&#1082;&#1090;&#1086;&#1088;&#1099;&#1056;&#1072;&#1089;&#1087;&#1077;&#1095;&#1072;&#1090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9"/>
      <sheetName val="2 Расчет доп. ФОТ "/>
      <sheetName val="1 накл. расходы "/>
      <sheetName val="4 нормы и нормативы"/>
      <sheetName val="5 зарплата"/>
      <sheetName val="3 з.пл. за 1 мин. "/>
      <sheetName val="Расчет"/>
      <sheetName val="РАСЧЕТ 0,5%"/>
      <sheetName val="7 уведомление"/>
      <sheetName val="6 план. кальк."/>
    </sheetNames>
    <sheetDataSet>
      <sheetData sheetId="4">
        <row r="11">
          <cell r="H11">
            <v>9004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02"/>
  <sheetViews>
    <sheetView tabSelected="1" zoomScalePageLayoutView="0" workbookViewId="0" topLeftCell="A5">
      <selection activeCell="X19" sqref="X19"/>
    </sheetView>
  </sheetViews>
  <sheetFormatPr defaultColWidth="9.00390625" defaultRowHeight="12.75"/>
  <cols>
    <col min="1" max="1" width="10.75390625" style="15" customWidth="1"/>
    <col min="2" max="2" width="37.875" style="16" customWidth="1"/>
    <col min="3" max="3" width="12.75390625" style="22" customWidth="1"/>
    <col min="4" max="6" width="0" style="14" hidden="1" customWidth="1"/>
    <col min="7" max="7" width="12.125" style="14" hidden="1" customWidth="1"/>
    <col min="8" max="8" width="14.25390625" style="14" hidden="1" customWidth="1"/>
    <col min="9" max="10" width="0" style="14" hidden="1" customWidth="1"/>
    <col min="11" max="11" width="6.75390625" style="14" hidden="1" customWidth="1"/>
    <col min="12" max="12" width="0" style="14" hidden="1" customWidth="1"/>
    <col min="13" max="13" width="9.875" style="14" hidden="1" customWidth="1"/>
    <col min="14" max="14" width="0" style="14" hidden="1" customWidth="1"/>
    <col min="15" max="15" width="4.625" style="14" hidden="1" customWidth="1"/>
    <col min="16" max="16" width="7.75390625" style="14" hidden="1" customWidth="1"/>
    <col min="17" max="17" width="11.125" style="14" hidden="1" customWidth="1"/>
    <col min="18" max="18" width="9.75390625" style="14" hidden="1" customWidth="1"/>
    <col min="19" max="19" width="14.125" style="14" hidden="1" customWidth="1"/>
    <col min="20" max="20" width="9.125" style="14" hidden="1" customWidth="1"/>
    <col min="21" max="21" width="8.75390625" style="12" customWidth="1"/>
    <col min="22" max="22" width="8.00390625" style="12" hidden="1" customWidth="1"/>
    <col min="23" max="23" width="9.00390625" style="12" customWidth="1"/>
    <col min="24" max="24" width="7.125" style="0" customWidth="1"/>
    <col min="25" max="26" width="9.125" style="0" hidden="1" customWidth="1"/>
    <col min="27" max="27" width="0.6171875" style="0" hidden="1" customWidth="1"/>
    <col min="29" max="29" width="9.125" style="0" hidden="1" customWidth="1"/>
    <col min="30" max="30" width="13.00390625" style="0" customWidth="1"/>
  </cols>
  <sheetData>
    <row r="1" ht="12.75" hidden="1"/>
    <row r="2" spans="3:23" ht="15" hidden="1">
      <c r="C2" s="61" t="s">
        <v>22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3:23" ht="15" hidden="1">
      <c r="C3" s="62" t="s">
        <v>23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3:23" ht="15" hidden="1">
      <c r="C4" s="63" t="s">
        <v>24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3:32" ht="10.5" customHeight="1">
      <c r="C5" s="58" t="s">
        <v>22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3:32" ht="13.5">
      <c r="C6" s="59" t="s">
        <v>31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3:32" ht="10.5" customHeight="1">
      <c r="C7" s="60" t="s">
        <v>55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3:23" ht="2.25" customHeight="1" hidden="1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5" customHeight="1">
      <c r="B9" s="51" t="s">
        <v>28</v>
      </c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0" ht="25.5" customHeight="1" hidden="1">
      <c r="A10" s="20"/>
      <c r="B10" s="20"/>
      <c r="C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5.75" customHeight="1">
      <c r="A11" s="64" t="s">
        <v>29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3" ht="12" customHeight="1">
      <c r="A12" s="30"/>
      <c r="B12" s="48" t="s">
        <v>45</v>
      </c>
      <c r="C12" s="49" t="s">
        <v>30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32"/>
      <c r="W12" s="32"/>
    </row>
    <row r="13" spans="1:23" ht="25.5" customHeight="1">
      <c r="A13" s="56" t="s">
        <v>0</v>
      </c>
      <c r="B13" s="56" t="s">
        <v>1</v>
      </c>
      <c r="C13" s="57" t="s">
        <v>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65"/>
      <c r="T13" s="65"/>
      <c r="U13" s="66" t="s">
        <v>21</v>
      </c>
      <c r="V13" s="67"/>
      <c r="W13" s="68"/>
    </row>
    <row r="14" spans="1:23" ht="10.5" customHeight="1">
      <c r="A14" s="56"/>
      <c r="B14" s="56"/>
      <c r="C14" s="57"/>
      <c r="D14" s="31"/>
      <c r="E14" s="33">
        <v>13.6</v>
      </c>
      <c r="F14" s="31"/>
      <c r="G14" s="31"/>
      <c r="H14" s="31"/>
      <c r="I14" s="33">
        <v>155.7</v>
      </c>
      <c r="J14" s="31"/>
      <c r="K14" s="31"/>
      <c r="L14" s="31"/>
      <c r="M14" s="31"/>
      <c r="N14" s="31"/>
      <c r="O14" s="31"/>
      <c r="P14" s="31"/>
      <c r="Q14" s="31"/>
      <c r="R14" s="31"/>
      <c r="S14" s="72" t="s">
        <v>20</v>
      </c>
      <c r="T14" s="73"/>
      <c r="U14" s="69"/>
      <c r="V14" s="70"/>
      <c r="W14" s="71"/>
    </row>
    <row r="15" spans="1:30" s="8" customFormat="1" ht="26.25" customHeight="1">
      <c r="A15" s="56"/>
      <c r="B15" s="56"/>
      <c r="C15" s="57"/>
      <c r="D15" s="3" t="s">
        <v>3</v>
      </c>
      <c r="E15" s="2" t="s">
        <v>4</v>
      </c>
      <c r="F15" s="2" t="s">
        <v>5</v>
      </c>
      <c r="G15" s="34" t="s">
        <v>6</v>
      </c>
      <c r="H15" s="35" t="s">
        <v>7</v>
      </c>
      <c r="I15" s="4" t="s">
        <v>8</v>
      </c>
      <c r="J15" s="4" t="s">
        <v>9</v>
      </c>
      <c r="K15" s="4" t="s">
        <v>10</v>
      </c>
      <c r="L15" s="5" t="s">
        <v>11</v>
      </c>
      <c r="M15" s="36" t="s">
        <v>12</v>
      </c>
      <c r="N15" s="5" t="s">
        <v>13</v>
      </c>
      <c r="O15" s="5" t="s">
        <v>14</v>
      </c>
      <c r="P15" s="5" t="s">
        <v>15</v>
      </c>
      <c r="Q15" s="5" t="s">
        <v>16</v>
      </c>
      <c r="R15" s="6" t="s">
        <v>17</v>
      </c>
      <c r="S15" s="7" t="s">
        <v>18</v>
      </c>
      <c r="T15" s="7" t="s">
        <v>19</v>
      </c>
      <c r="U15" s="19" t="s">
        <v>18</v>
      </c>
      <c r="V15" s="19" t="s">
        <v>19</v>
      </c>
      <c r="W15" s="19" t="s">
        <v>25</v>
      </c>
      <c r="X15" s="10"/>
      <c r="Y15" s="10"/>
      <c r="Z15" s="10"/>
      <c r="AA15" s="10"/>
      <c r="AB15" s="10"/>
      <c r="AC15" s="10"/>
      <c r="AD15" s="10"/>
    </row>
    <row r="16" spans="1:50" s="9" customFormat="1" ht="26.25" customHeight="1">
      <c r="A16" s="37" t="s">
        <v>32</v>
      </c>
      <c r="B16" s="29" t="s">
        <v>38</v>
      </c>
      <c r="C16" s="28" t="s">
        <v>26</v>
      </c>
      <c r="D16" s="38">
        <f>+'[1]5 зарплата'!H11</f>
        <v>9004</v>
      </c>
      <c r="E16" s="38">
        <f>ROUND(D16*$E$14/100,1)</f>
        <v>1224.5</v>
      </c>
      <c r="F16" s="38">
        <f>+G16+H16</f>
        <v>3610.7</v>
      </c>
      <c r="G16" s="38">
        <f>+ROUND((D16+E16)*35%,1)</f>
        <v>3580</v>
      </c>
      <c r="H16" s="38">
        <f>+ROUND((D16+E16)*0.3%,1)</f>
        <v>30.7</v>
      </c>
      <c r="I16" s="38">
        <f>+ROUND(D16*$I$14/100,1)</f>
        <v>14019.2</v>
      </c>
      <c r="J16" s="38">
        <f>+D16+E16+F16+I16</f>
        <v>27858.4</v>
      </c>
      <c r="K16" s="39">
        <v>30</v>
      </c>
      <c r="L16" s="38">
        <f>+J16*K16/100+J16</f>
        <v>36215.92</v>
      </c>
      <c r="M16" s="38">
        <f>+L16*0.0204081632653061</f>
        <v>739.1004081632652</v>
      </c>
      <c r="N16" s="39">
        <f>ROUND(L16+M16,0)</f>
        <v>36955</v>
      </c>
      <c r="O16" s="39">
        <v>18</v>
      </c>
      <c r="P16" s="39">
        <f>ROUND(N16*O16/100,0)</f>
        <v>6652</v>
      </c>
      <c r="Q16" s="39">
        <f>+N16+P16</f>
        <v>43607</v>
      </c>
      <c r="R16" s="40">
        <f>+ROUND(Q16,-1)</f>
        <v>43610</v>
      </c>
      <c r="S16" s="41"/>
      <c r="T16" s="42"/>
      <c r="U16" s="47">
        <v>15.29</v>
      </c>
      <c r="V16" s="47"/>
      <c r="W16" s="47">
        <v>18.35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9" customFormat="1" ht="25.5" customHeight="1">
      <c r="A17" s="37" t="s">
        <v>32</v>
      </c>
      <c r="B17" s="29" t="s">
        <v>38</v>
      </c>
      <c r="C17" s="28" t="s">
        <v>27</v>
      </c>
      <c r="D17" s="38"/>
      <c r="E17" s="38"/>
      <c r="F17" s="38"/>
      <c r="G17" s="38"/>
      <c r="H17" s="38"/>
      <c r="I17" s="38"/>
      <c r="J17" s="38"/>
      <c r="K17" s="39"/>
      <c r="L17" s="38"/>
      <c r="M17" s="38"/>
      <c r="N17" s="39"/>
      <c r="O17" s="39"/>
      <c r="P17" s="39"/>
      <c r="Q17" s="39"/>
      <c r="R17" s="40"/>
      <c r="S17" s="41"/>
      <c r="T17" s="42"/>
      <c r="U17" s="47">
        <v>7.79</v>
      </c>
      <c r="V17" s="47"/>
      <c r="W17" s="47">
        <v>9.35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s="9" customFormat="1" ht="34.5" customHeight="1">
      <c r="A18" s="37" t="s">
        <v>33</v>
      </c>
      <c r="B18" s="29" t="s">
        <v>39</v>
      </c>
      <c r="C18" s="28" t="s">
        <v>26</v>
      </c>
      <c r="D18" s="38"/>
      <c r="E18" s="43"/>
      <c r="F18" s="43"/>
      <c r="G18" s="38">
        <f>+ROUND((D18+E18)*35%,1)</f>
        <v>0</v>
      </c>
      <c r="H18" s="38">
        <f>+ROUND((D18+E18)*0.3%,1)</f>
        <v>0</v>
      </c>
      <c r="I18" s="38">
        <f>+ROUND(D18*$I$14/100,1)</f>
        <v>0</v>
      </c>
      <c r="J18" s="38">
        <f>+D18+E18+F18+I18</f>
        <v>0</v>
      </c>
      <c r="K18" s="39">
        <v>16</v>
      </c>
      <c r="L18" s="38">
        <f>+J18*K18/100+J18</f>
        <v>0</v>
      </c>
      <c r="M18" s="38">
        <f>+L18*0.0204081632653061</f>
        <v>0</v>
      </c>
      <c r="N18" s="39">
        <f>ROUND(L18+M18,0)</f>
        <v>0</v>
      </c>
      <c r="O18" s="39">
        <v>19</v>
      </c>
      <c r="P18" s="39">
        <f>ROUND(N18*O18/100,0)</f>
        <v>0</v>
      </c>
      <c r="Q18" s="38">
        <f>+N18+P18</f>
        <v>0</v>
      </c>
      <c r="R18" s="40">
        <f>+ROUND(Q18,-1)</f>
        <v>0</v>
      </c>
      <c r="S18" s="44"/>
      <c r="T18" s="42"/>
      <c r="U18" s="47">
        <v>17.8</v>
      </c>
      <c r="V18" s="47"/>
      <c r="W18" s="47">
        <v>21.36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9" customFormat="1" ht="31.5" customHeight="1">
      <c r="A19" s="37" t="s">
        <v>33</v>
      </c>
      <c r="B19" s="29" t="s">
        <v>40</v>
      </c>
      <c r="C19" s="28" t="s">
        <v>27</v>
      </c>
      <c r="D19" s="38"/>
      <c r="E19" s="43"/>
      <c r="F19" s="43"/>
      <c r="G19" s="38"/>
      <c r="H19" s="38"/>
      <c r="I19" s="38"/>
      <c r="J19" s="38"/>
      <c r="K19" s="39"/>
      <c r="L19" s="38"/>
      <c r="M19" s="38"/>
      <c r="N19" s="39"/>
      <c r="O19" s="39"/>
      <c r="P19" s="39"/>
      <c r="Q19" s="38"/>
      <c r="R19" s="40"/>
      <c r="S19" s="44"/>
      <c r="T19" s="42"/>
      <c r="U19" s="47">
        <v>7.19</v>
      </c>
      <c r="V19" s="47"/>
      <c r="W19" s="47">
        <v>8.62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9" customFormat="1" ht="37.5" customHeight="1">
      <c r="A20" s="26" t="s">
        <v>34</v>
      </c>
      <c r="B20" s="29" t="s">
        <v>41</v>
      </c>
      <c r="C20" s="28" t="s">
        <v>26</v>
      </c>
      <c r="D20" s="38"/>
      <c r="E20" s="43"/>
      <c r="F20" s="43"/>
      <c r="G20" s="38"/>
      <c r="H20" s="38"/>
      <c r="I20" s="38"/>
      <c r="J20" s="38"/>
      <c r="K20" s="39"/>
      <c r="L20" s="38"/>
      <c r="M20" s="38"/>
      <c r="N20" s="39"/>
      <c r="O20" s="39"/>
      <c r="P20" s="39"/>
      <c r="Q20" s="38"/>
      <c r="R20" s="40"/>
      <c r="S20" s="44"/>
      <c r="T20" s="42"/>
      <c r="U20" s="47">
        <v>17.29</v>
      </c>
      <c r="V20" s="47"/>
      <c r="W20" s="47">
        <v>20.75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23" s="11" customFormat="1" ht="41.25" customHeight="1">
      <c r="A21" s="26" t="s">
        <v>34</v>
      </c>
      <c r="B21" s="29" t="s">
        <v>41</v>
      </c>
      <c r="C21" s="28" t="s">
        <v>27</v>
      </c>
      <c r="D21" s="38"/>
      <c r="E21" s="43"/>
      <c r="F21" s="43"/>
      <c r="G21" s="38"/>
      <c r="H21" s="38"/>
      <c r="I21" s="38"/>
      <c r="J21" s="38"/>
      <c r="K21" s="39"/>
      <c r="L21" s="38"/>
      <c r="M21" s="38"/>
      <c r="N21" s="39"/>
      <c r="O21" s="39"/>
      <c r="P21" s="39"/>
      <c r="Q21" s="38"/>
      <c r="R21" s="40"/>
      <c r="S21" s="44"/>
      <c r="T21" s="42"/>
      <c r="U21" s="47">
        <v>8.81</v>
      </c>
      <c r="V21" s="47"/>
      <c r="W21" s="47">
        <v>10.57</v>
      </c>
    </row>
    <row r="22" spans="1:23" s="11" customFormat="1" ht="26.25" customHeight="1">
      <c r="A22" s="27" t="s">
        <v>35</v>
      </c>
      <c r="B22" s="29" t="s">
        <v>42</v>
      </c>
      <c r="C22" s="46" t="s">
        <v>26</v>
      </c>
      <c r="D22" s="38"/>
      <c r="E22" s="43"/>
      <c r="F22" s="43"/>
      <c r="G22" s="38"/>
      <c r="H22" s="38"/>
      <c r="I22" s="38"/>
      <c r="J22" s="38"/>
      <c r="K22" s="39"/>
      <c r="L22" s="38"/>
      <c r="M22" s="38"/>
      <c r="N22" s="39"/>
      <c r="O22" s="39"/>
      <c r="P22" s="39"/>
      <c r="Q22" s="38"/>
      <c r="R22" s="40"/>
      <c r="S22" s="44">
        <v>54988</v>
      </c>
      <c r="T22" s="42">
        <f aca="true" t="shared" si="0" ref="T22:T27">ROUND(S22*20/100+S22,-1)</f>
        <v>65990</v>
      </c>
      <c r="U22" s="47">
        <v>23.21</v>
      </c>
      <c r="V22" s="47">
        <f aca="true" t="shared" si="1" ref="V22:V27">U22*1.2</f>
        <v>27.852</v>
      </c>
      <c r="W22" s="47">
        <v>27.85</v>
      </c>
    </row>
    <row r="23" spans="1:29" s="11" customFormat="1" ht="30.75" customHeight="1">
      <c r="A23" s="27" t="s">
        <v>35</v>
      </c>
      <c r="B23" s="29" t="s">
        <v>42</v>
      </c>
      <c r="C23" s="46" t="s">
        <v>27</v>
      </c>
      <c r="D23" s="38"/>
      <c r="E23" s="43"/>
      <c r="F23" s="43"/>
      <c r="G23" s="38"/>
      <c r="H23" s="38"/>
      <c r="I23" s="38"/>
      <c r="J23" s="38"/>
      <c r="K23" s="39"/>
      <c r="L23" s="38"/>
      <c r="M23" s="38"/>
      <c r="N23" s="39"/>
      <c r="O23" s="39"/>
      <c r="P23" s="39"/>
      <c r="Q23" s="38"/>
      <c r="R23" s="40"/>
      <c r="S23" s="44">
        <v>54988</v>
      </c>
      <c r="T23" s="42">
        <f t="shared" si="0"/>
        <v>65990</v>
      </c>
      <c r="U23" s="47">
        <v>12.72</v>
      </c>
      <c r="V23" s="47">
        <f t="shared" si="1"/>
        <v>15.264</v>
      </c>
      <c r="W23" s="47">
        <v>15.28</v>
      </c>
      <c r="Y23" s="11">
        <v>65985.6</v>
      </c>
      <c r="Z23" s="18">
        <v>86127.7044</v>
      </c>
      <c r="AA23" s="11">
        <v>92328.8991168</v>
      </c>
      <c r="AC23" s="11">
        <v>95098.76609030401</v>
      </c>
    </row>
    <row r="24" spans="1:24" ht="24.75" customHeight="1">
      <c r="A24" s="27" t="s">
        <v>36</v>
      </c>
      <c r="B24" s="29" t="s">
        <v>43</v>
      </c>
      <c r="C24" s="46" t="s">
        <v>26</v>
      </c>
      <c r="D24" s="38"/>
      <c r="E24" s="43"/>
      <c r="F24" s="43"/>
      <c r="G24" s="38"/>
      <c r="H24" s="38"/>
      <c r="I24" s="38"/>
      <c r="J24" s="38"/>
      <c r="K24" s="39"/>
      <c r="L24" s="38"/>
      <c r="M24" s="38"/>
      <c r="N24" s="39"/>
      <c r="O24" s="39"/>
      <c r="P24" s="39"/>
      <c r="Q24" s="38"/>
      <c r="R24" s="40"/>
      <c r="S24" s="44">
        <v>54988</v>
      </c>
      <c r="T24" s="42">
        <f t="shared" si="0"/>
        <v>65990</v>
      </c>
      <c r="U24" s="47">
        <v>17.29</v>
      </c>
      <c r="V24" s="47">
        <f t="shared" si="1"/>
        <v>20.747999999999998</v>
      </c>
      <c r="W24" s="47">
        <v>20.75</v>
      </c>
      <c r="X24" s="1"/>
    </row>
    <row r="25" spans="1:24" ht="28.5" customHeight="1">
      <c r="A25" s="27" t="s">
        <v>36</v>
      </c>
      <c r="B25" s="29" t="s">
        <v>43</v>
      </c>
      <c r="C25" s="46" t="s">
        <v>27</v>
      </c>
      <c r="D25" s="38"/>
      <c r="E25" s="43"/>
      <c r="F25" s="43"/>
      <c r="G25" s="38"/>
      <c r="H25" s="38"/>
      <c r="I25" s="38"/>
      <c r="J25" s="38"/>
      <c r="K25" s="39"/>
      <c r="L25" s="38"/>
      <c r="M25" s="38"/>
      <c r="N25" s="39"/>
      <c r="O25" s="39"/>
      <c r="P25" s="39"/>
      <c r="Q25" s="38"/>
      <c r="R25" s="40"/>
      <c r="S25" s="44">
        <v>54988</v>
      </c>
      <c r="T25" s="42">
        <f t="shared" si="0"/>
        <v>65990</v>
      </c>
      <c r="U25" s="47">
        <v>7.41</v>
      </c>
      <c r="V25" s="47">
        <f t="shared" si="1"/>
        <v>8.892</v>
      </c>
      <c r="W25" s="47">
        <v>8.89</v>
      </c>
      <c r="X25" s="1"/>
    </row>
    <row r="26" spans="1:24" ht="27.75" customHeight="1">
      <c r="A26" s="27" t="s">
        <v>37</v>
      </c>
      <c r="B26" s="29" t="s">
        <v>44</v>
      </c>
      <c r="C26" s="46" t="s">
        <v>26</v>
      </c>
      <c r="D26" s="38"/>
      <c r="E26" s="43"/>
      <c r="F26" s="43"/>
      <c r="G26" s="38"/>
      <c r="H26" s="38"/>
      <c r="I26" s="38"/>
      <c r="J26" s="38"/>
      <c r="K26" s="39"/>
      <c r="L26" s="38"/>
      <c r="M26" s="38"/>
      <c r="N26" s="39"/>
      <c r="O26" s="39"/>
      <c r="P26" s="39"/>
      <c r="Q26" s="38"/>
      <c r="R26" s="40"/>
      <c r="S26" s="44">
        <v>54988</v>
      </c>
      <c r="T26" s="42">
        <f t="shared" si="0"/>
        <v>65990</v>
      </c>
      <c r="U26" s="47">
        <v>20.73</v>
      </c>
      <c r="V26" s="47">
        <f t="shared" si="1"/>
        <v>24.876</v>
      </c>
      <c r="W26" s="47">
        <v>24.88</v>
      </c>
      <c r="X26" s="1"/>
    </row>
    <row r="27" spans="1:24" ht="33.75" customHeight="1">
      <c r="A27" s="27" t="s">
        <v>37</v>
      </c>
      <c r="B27" s="29" t="s">
        <v>44</v>
      </c>
      <c r="C27" s="46" t="s">
        <v>27</v>
      </c>
      <c r="D27" s="38"/>
      <c r="E27" s="43"/>
      <c r="F27" s="43"/>
      <c r="G27" s="38"/>
      <c r="H27" s="38"/>
      <c r="I27" s="38"/>
      <c r="J27" s="38"/>
      <c r="K27" s="39"/>
      <c r="L27" s="38"/>
      <c r="M27" s="38"/>
      <c r="N27" s="39"/>
      <c r="O27" s="39"/>
      <c r="P27" s="39"/>
      <c r="Q27" s="38"/>
      <c r="R27" s="40"/>
      <c r="S27" s="44">
        <v>54988</v>
      </c>
      <c r="T27" s="42">
        <f t="shared" si="0"/>
        <v>65990</v>
      </c>
      <c r="U27" s="47">
        <v>10.8</v>
      </c>
      <c r="V27" s="47">
        <f t="shared" si="1"/>
        <v>12.96</v>
      </c>
      <c r="W27" s="47">
        <v>12.96</v>
      </c>
      <c r="X27" s="1"/>
    </row>
    <row r="28" spans="1:24" ht="21" customHeight="1">
      <c r="A28" s="54" t="s">
        <v>46</v>
      </c>
      <c r="B28" s="53" t="s">
        <v>47</v>
      </c>
      <c r="C28" s="28" t="s">
        <v>26</v>
      </c>
      <c r="D28" s="38" t="e">
        <f>+'[1]5 зарплата'!H23</f>
        <v>#REF!</v>
      </c>
      <c r="E28" s="38" t="e">
        <f>ROUND(D28*$E$14/100,1)</f>
        <v>#REF!</v>
      </c>
      <c r="F28" s="38" t="e">
        <f>+G28+H28</f>
        <v>#REF!</v>
      </c>
      <c r="G28" s="38" t="e">
        <f>+ROUND((D28+E28)*35%,1)</f>
        <v>#REF!</v>
      </c>
      <c r="H28" s="38" t="e">
        <f>+ROUND((D28+E28)*0.3%,1)</f>
        <v>#REF!</v>
      </c>
      <c r="I28" s="38" t="e">
        <f>+ROUND(D28*$I$14/100,1)</f>
        <v>#REF!</v>
      </c>
      <c r="J28" s="38" t="e">
        <f>+D28+E28+F28+I28</f>
        <v>#REF!</v>
      </c>
      <c r="K28" s="39">
        <v>30</v>
      </c>
      <c r="L28" s="38" t="e">
        <f>+J28*K28/100+J28</f>
        <v>#REF!</v>
      </c>
      <c r="M28" s="38" t="e">
        <f>+L28*0.0204081632653061</f>
        <v>#REF!</v>
      </c>
      <c r="N28" s="39" t="e">
        <f>ROUND(L28+M28,0)</f>
        <v>#REF!</v>
      </c>
      <c r="O28" s="39">
        <v>18</v>
      </c>
      <c r="P28" s="39" t="e">
        <f>ROUND(N28*O28/100,0)</f>
        <v>#REF!</v>
      </c>
      <c r="Q28" s="39" t="e">
        <f>+N28+P28</f>
        <v>#REF!</v>
      </c>
      <c r="R28" s="40" t="e">
        <f>+ROUND(Q28,-1)</f>
        <v>#REF!</v>
      </c>
      <c r="S28" s="41"/>
      <c r="T28" s="42"/>
      <c r="U28" s="47">
        <v>14.54</v>
      </c>
      <c r="V28" s="47"/>
      <c r="W28" s="47">
        <v>17.44</v>
      </c>
      <c r="X28" s="1"/>
    </row>
    <row r="29" spans="1:24" ht="22.5" customHeight="1">
      <c r="A29" s="54"/>
      <c r="B29" s="53"/>
      <c r="C29" s="28" t="s">
        <v>27</v>
      </c>
      <c r="D29" s="38"/>
      <c r="E29" s="38"/>
      <c r="F29" s="38"/>
      <c r="G29" s="38"/>
      <c r="H29" s="38"/>
      <c r="I29" s="38"/>
      <c r="J29" s="38"/>
      <c r="K29" s="39"/>
      <c r="L29" s="38"/>
      <c r="M29" s="38"/>
      <c r="N29" s="39"/>
      <c r="O29" s="39"/>
      <c r="P29" s="39"/>
      <c r="Q29" s="39"/>
      <c r="R29" s="40"/>
      <c r="S29" s="41"/>
      <c r="T29" s="42"/>
      <c r="U29" s="47">
        <v>7.63</v>
      </c>
      <c r="V29" s="47"/>
      <c r="W29" s="47">
        <v>9.16</v>
      </c>
      <c r="X29" s="1"/>
    </row>
    <row r="30" spans="1:24" ht="25.5" customHeight="1">
      <c r="A30" s="54" t="s">
        <v>48</v>
      </c>
      <c r="B30" s="53" t="s">
        <v>49</v>
      </c>
      <c r="C30" s="28" t="s">
        <v>26</v>
      </c>
      <c r="D30" s="38"/>
      <c r="E30" s="43"/>
      <c r="F30" s="43"/>
      <c r="G30" s="38">
        <f>+ROUND((D30+E30)*35%,1)</f>
        <v>0</v>
      </c>
      <c r="H30" s="38">
        <f>+ROUND((D30+E30)*0.3%,1)</f>
        <v>0</v>
      </c>
      <c r="I30" s="38">
        <f>+ROUND(D30*$I$14/100,1)</f>
        <v>0</v>
      </c>
      <c r="J30" s="38">
        <f>+D30+E30+F30+I30</f>
        <v>0</v>
      </c>
      <c r="K30" s="39">
        <v>16</v>
      </c>
      <c r="L30" s="38">
        <f>+J30*K30/100+J30</f>
        <v>0</v>
      </c>
      <c r="M30" s="38">
        <f>+L30*0.0204081632653061</f>
        <v>0</v>
      </c>
      <c r="N30" s="39">
        <f>ROUND(L30+M30,0)</f>
        <v>0</v>
      </c>
      <c r="O30" s="39">
        <v>19</v>
      </c>
      <c r="P30" s="39">
        <f>ROUND(N30*O30/100,0)</f>
        <v>0</v>
      </c>
      <c r="Q30" s="38">
        <f>+N30+P30</f>
        <v>0</v>
      </c>
      <c r="R30" s="40">
        <f>+ROUND(Q30,-1)</f>
        <v>0</v>
      </c>
      <c r="S30" s="44"/>
      <c r="T30" s="42"/>
      <c r="U30" s="47">
        <v>14.54</v>
      </c>
      <c r="V30" s="47"/>
      <c r="W30" s="47">
        <v>17.44</v>
      </c>
      <c r="X30" s="1"/>
    </row>
    <row r="31" spans="1:24" ht="16.5" customHeight="1" hidden="1">
      <c r="A31" s="54"/>
      <c r="B31" s="53"/>
      <c r="C31" s="28" t="s">
        <v>27</v>
      </c>
      <c r="D31" s="38"/>
      <c r="E31" s="43"/>
      <c r="F31" s="43"/>
      <c r="G31" s="38"/>
      <c r="H31" s="38"/>
      <c r="I31" s="38"/>
      <c r="J31" s="38"/>
      <c r="K31" s="39"/>
      <c r="L31" s="38"/>
      <c r="M31" s="38"/>
      <c r="N31" s="39"/>
      <c r="O31" s="39"/>
      <c r="P31" s="39"/>
      <c r="Q31" s="38"/>
      <c r="R31" s="40"/>
      <c r="S31" s="44"/>
      <c r="T31" s="42"/>
      <c r="U31" s="47">
        <v>6.34</v>
      </c>
      <c r="V31" s="47"/>
      <c r="W31" s="47">
        <v>7.61</v>
      </c>
      <c r="X31" s="1"/>
    </row>
    <row r="32" spans="1:24" ht="12.75" customHeight="1" hidden="1">
      <c r="A32" s="54"/>
      <c r="B32" s="53"/>
      <c r="C32" s="28" t="s">
        <v>26</v>
      </c>
      <c r="D32" s="38"/>
      <c r="E32" s="43"/>
      <c r="F32" s="43"/>
      <c r="G32" s="38"/>
      <c r="H32" s="38"/>
      <c r="I32" s="38"/>
      <c r="J32" s="38"/>
      <c r="K32" s="39"/>
      <c r="L32" s="38"/>
      <c r="M32" s="38"/>
      <c r="N32" s="39"/>
      <c r="O32" s="39"/>
      <c r="P32" s="39"/>
      <c r="Q32" s="38"/>
      <c r="R32" s="40"/>
      <c r="S32" s="44"/>
      <c r="T32" s="42"/>
      <c r="U32" s="47">
        <v>12.08</v>
      </c>
      <c r="V32" s="47"/>
      <c r="W32" s="47">
        <v>14.5</v>
      </c>
      <c r="X32" s="1"/>
    </row>
    <row r="33" spans="1:24" ht="25.5" customHeight="1">
      <c r="A33" s="54"/>
      <c r="B33" s="53"/>
      <c r="C33" s="28" t="s">
        <v>27</v>
      </c>
      <c r="D33" s="38"/>
      <c r="E33" s="43"/>
      <c r="F33" s="43"/>
      <c r="G33" s="38"/>
      <c r="H33" s="38"/>
      <c r="I33" s="38"/>
      <c r="J33" s="38"/>
      <c r="K33" s="39"/>
      <c r="L33" s="38"/>
      <c r="M33" s="38"/>
      <c r="N33" s="39"/>
      <c r="O33" s="39"/>
      <c r="P33" s="39"/>
      <c r="Q33" s="38"/>
      <c r="R33" s="40"/>
      <c r="S33" s="44"/>
      <c r="T33" s="42"/>
      <c r="U33" s="47">
        <v>7.63</v>
      </c>
      <c r="V33" s="47"/>
      <c r="W33" s="47">
        <v>9.16</v>
      </c>
      <c r="X33" s="1"/>
    </row>
    <row r="34" spans="1:24" ht="20.25" customHeight="1">
      <c r="A34" s="54" t="s">
        <v>50</v>
      </c>
      <c r="B34" s="53" t="s">
        <v>51</v>
      </c>
      <c r="C34" s="28" t="s">
        <v>26</v>
      </c>
      <c r="D34" s="38"/>
      <c r="E34" s="43"/>
      <c r="F34" s="43"/>
      <c r="G34" s="38"/>
      <c r="H34" s="38"/>
      <c r="I34" s="38"/>
      <c r="J34" s="38"/>
      <c r="K34" s="39"/>
      <c r="L34" s="38"/>
      <c r="M34" s="38"/>
      <c r="N34" s="39"/>
      <c r="O34" s="39"/>
      <c r="P34" s="39"/>
      <c r="Q34" s="38"/>
      <c r="R34" s="40"/>
      <c r="S34" s="44"/>
      <c r="T34" s="42"/>
      <c r="U34" s="47">
        <v>14.54</v>
      </c>
      <c r="V34" s="47"/>
      <c r="W34" s="47">
        <v>17.44</v>
      </c>
      <c r="X34" s="1"/>
    </row>
    <row r="35" spans="1:24" ht="23.25" customHeight="1">
      <c r="A35" s="54"/>
      <c r="B35" s="53"/>
      <c r="C35" s="28" t="s">
        <v>27</v>
      </c>
      <c r="D35" s="38"/>
      <c r="E35" s="43"/>
      <c r="F35" s="43"/>
      <c r="G35" s="38"/>
      <c r="H35" s="38"/>
      <c r="I35" s="38"/>
      <c r="J35" s="38"/>
      <c r="K35" s="39"/>
      <c r="L35" s="38"/>
      <c r="M35" s="38"/>
      <c r="N35" s="39"/>
      <c r="O35" s="39"/>
      <c r="P35" s="39"/>
      <c r="Q35" s="38"/>
      <c r="R35" s="40"/>
      <c r="S35" s="44"/>
      <c r="T35" s="42"/>
      <c r="U35" s="47">
        <v>7.63</v>
      </c>
      <c r="V35" s="47"/>
      <c r="W35" s="47">
        <v>9.16</v>
      </c>
      <c r="X35" s="1"/>
    </row>
    <row r="36" spans="1:24" ht="31.5" customHeight="1">
      <c r="A36" s="55" t="s">
        <v>53</v>
      </c>
      <c r="B36" s="53" t="s">
        <v>52</v>
      </c>
      <c r="C36" s="28" t="s">
        <v>26</v>
      </c>
      <c r="D36" s="38"/>
      <c r="E36" s="43"/>
      <c r="F36" s="43"/>
      <c r="G36" s="38"/>
      <c r="H36" s="38"/>
      <c r="I36" s="38"/>
      <c r="J36" s="38"/>
      <c r="K36" s="39"/>
      <c r="L36" s="38"/>
      <c r="M36" s="38"/>
      <c r="N36" s="39"/>
      <c r="O36" s="39"/>
      <c r="P36" s="39"/>
      <c r="Q36" s="38"/>
      <c r="R36" s="40"/>
      <c r="S36" s="44"/>
      <c r="T36" s="42"/>
      <c r="U36" s="47">
        <v>43.85</v>
      </c>
      <c r="V36" s="47"/>
      <c r="W36" s="47">
        <v>52.62</v>
      </c>
      <c r="X36" s="1"/>
    </row>
    <row r="37" spans="1:24" ht="27" customHeight="1">
      <c r="A37" s="55"/>
      <c r="B37" s="53"/>
      <c r="C37" s="28" t="s">
        <v>27</v>
      </c>
      <c r="D37" s="38"/>
      <c r="E37" s="43"/>
      <c r="F37" s="43"/>
      <c r="G37" s="38"/>
      <c r="H37" s="38"/>
      <c r="I37" s="38"/>
      <c r="J37" s="38"/>
      <c r="K37" s="39"/>
      <c r="L37" s="38"/>
      <c r="M37" s="38"/>
      <c r="N37" s="39"/>
      <c r="O37" s="39"/>
      <c r="P37" s="39"/>
      <c r="Q37" s="38"/>
      <c r="R37" s="40"/>
      <c r="S37" s="44"/>
      <c r="T37" s="42"/>
      <c r="U37" s="47">
        <v>29.85</v>
      </c>
      <c r="V37" s="47"/>
      <c r="W37" s="47">
        <v>35.82</v>
      </c>
      <c r="X37" s="1"/>
    </row>
    <row r="38" spans="3:24" ht="1.5" customHeight="1" hidden="1">
      <c r="C38" s="2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3"/>
      <c r="X38" s="1"/>
    </row>
    <row r="39" spans="3:24" ht="12.75" hidden="1">
      <c r="C39" s="2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3"/>
      <c r="X39" s="1"/>
    </row>
    <row r="40" spans="3:24" ht="2.25" customHeight="1" hidden="1">
      <c r="C40" s="2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3"/>
      <c r="X40" s="1"/>
    </row>
    <row r="41" spans="3:24" ht="12.75" hidden="1">
      <c r="C41" s="2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3"/>
      <c r="X41" s="1"/>
    </row>
    <row r="42" spans="3:24" ht="12.75" hidden="1">
      <c r="C42" s="2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3"/>
      <c r="X42" s="1"/>
    </row>
    <row r="43" spans="3:24" ht="12.75" hidden="1">
      <c r="C43" s="2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3"/>
      <c r="X43" s="1"/>
    </row>
    <row r="44" spans="3:24" ht="12.75" hidden="1">
      <c r="C44" s="2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3"/>
      <c r="X44" s="1"/>
    </row>
    <row r="45" spans="3:24" ht="12.75" hidden="1">
      <c r="C45" s="2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3"/>
      <c r="X45" s="1"/>
    </row>
    <row r="46" spans="2:24" ht="21.75" customHeight="1">
      <c r="B46" s="45"/>
      <c r="X46" s="1"/>
    </row>
    <row r="47" spans="2:9" ht="55.5" customHeight="1">
      <c r="B47" s="52" t="s">
        <v>54</v>
      </c>
      <c r="C47" s="52"/>
      <c r="D47" s="52"/>
      <c r="E47" s="52"/>
      <c r="F47" s="52"/>
      <c r="G47" s="52"/>
      <c r="H47" s="52"/>
      <c r="I47" s="52"/>
    </row>
    <row r="48" ht="15" customHeight="1"/>
    <row r="102" ht="12.75">
      <c r="B102" s="17"/>
    </row>
  </sheetData>
  <sheetProtection/>
  <mergeCells count="24">
    <mergeCell ref="A28:A29"/>
    <mergeCell ref="B28:B29"/>
    <mergeCell ref="A30:A31"/>
    <mergeCell ref="C2:W2"/>
    <mergeCell ref="C3:W3"/>
    <mergeCell ref="C4:W4"/>
    <mergeCell ref="A11:T11"/>
    <mergeCell ref="S13:T13"/>
    <mergeCell ref="U13:W14"/>
    <mergeCell ref="S14:T14"/>
    <mergeCell ref="A13:A15"/>
    <mergeCell ref="B13:B15"/>
    <mergeCell ref="C13:C15"/>
    <mergeCell ref="C5:AF5"/>
    <mergeCell ref="C6:AF6"/>
    <mergeCell ref="C7:AF7"/>
    <mergeCell ref="B47:I47"/>
    <mergeCell ref="B30:B31"/>
    <mergeCell ref="A32:A33"/>
    <mergeCell ref="B32:B33"/>
    <mergeCell ref="A34:A35"/>
    <mergeCell ref="B34:B35"/>
    <mergeCell ref="A36:A37"/>
    <mergeCell ref="B36:B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2024-01-10T08:34:13Z</cp:lastPrinted>
  <dcterms:created xsi:type="dcterms:W3CDTF">2008-05-22T12:03:01Z</dcterms:created>
  <dcterms:modified xsi:type="dcterms:W3CDTF">2024-01-12T08:41:44Z</dcterms:modified>
  <cp:category/>
  <cp:version/>
  <cp:contentType/>
  <cp:contentStatus/>
</cp:coreProperties>
</file>